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tabRatio="1000" firstSheet="1" activeTab="1"/>
  </bookViews>
  <sheets>
    <sheet name="Jr. Beregning Opr." sheetId="1" state="hidden" r:id="rId1"/>
    <sheet name="Ung. Beregning" sheetId="5" r:id="rId2"/>
  </sheets>
  <calcPr calcId="152511"/>
</workbook>
</file>

<file path=xl/calcChain.xml><?xml version="1.0" encoding="utf-8"?>
<calcChain xmlns="http://schemas.openxmlformats.org/spreadsheetml/2006/main">
  <c r="I8" i="5" l="1"/>
  <c r="I19" i="5"/>
  <c r="I11" i="5"/>
  <c r="I9" i="5"/>
  <c r="I7" i="5"/>
  <c r="H23" i="5" l="1"/>
  <c r="C31" i="5" l="1"/>
  <c r="C28" i="5"/>
  <c r="J23" i="5"/>
  <c r="E23" i="5"/>
  <c r="C15" i="5" l="1"/>
  <c r="C9" i="5"/>
  <c r="C7" i="5"/>
  <c r="C11" i="5"/>
  <c r="C13" i="5"/>
  <c r="C8" i="5"/>
  <c r="C12" i="5"/>
  <c r="D9" i="5"/>
  <c r="D13" i="5"/>
  <c r="D11" i="5"/>
  <c r="I12" i="5"/>
  <c r="I15" i="5"/>
  <c r="H19" i="5"/>
  <c r="H15" i="5"/>
  <c r="H13" i="5"/>
  <c r="H12" i="5"/>
  <c r="H11" i="5"/>
  <c r="H9" i="5"/>
  <c r="H8" i="5"/>
  <c r="H7" i="5"/>
  <c r="I13" i="5"/>
  <c r="G17" i="5"/>
  <c r="G21" i="5" s="1"/>
  <c r="J8" i="5" l="1"/>
  <c r="J7" i="5"/>
  <c r="H17" i="5"/>
  <c r="H21" i="5" s="1"/>
  <c r="J19" i="5"/>
  <c r="J13" i="5"/>
  <c r="J11" i="5"/>
  <c r="J15" i="5"/>
  <c r="J12" i="5"/>
  <c r="I17" i="5"/>
  <c r="I21" i="5" s="1"/>
  <c r="J9" i="5"/>
  <c r="J17" i="5" l="1"/>
  <c r="J21" i="5" s="1"/>
  <c r="C19" i="5" l="1"/>
  <c r="C32" i="5"/>
  <c r="D15" i="5" l="1"/>
  <c r="D12" i="5"/>
  <c r="D19" i="5"/>
  <c r="E19" i="5" l="1"/>
  <c r="E8" i="5" l="1"/>
  <c r="E9" i="5"/>
  <c r="E11" i="5"/>
  <c r="E12" i="5"/>
  <c r="E13" i="5"/>
  <c r="E15" i="5"/>
  <c r="E7" i="5"/>
  <c r="C17" i="5"/>
  <c r="C21" i="5" s="1"/>
  <c r="D17" i="5"/>
  <c r="D21" i="5" s="1"/>
  <c r="B17" i="5"/>
  <c r="B21" i="5" s="1"/>
  <c r="E17" i="5" l="1"/>
  <c r="E21" i="5" s="1"/>
  <c r="N8" i="1" l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G53" i="1" l="1"/>
  <c r="F53" i="1"/>
  <c r="K9" i="1" l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I53" i="1" l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sharedStrings.xml><?xml version="1.0" encoding="utf-8"?>
<sst xmlns="http://schemas.openxmlformats.org/spreadsheetml/2006/main" count="134" uniqueCount="108">
  <si>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</si>
  <si>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</si>
  <si>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</si>
  <si>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</si>
  <si>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</si>
  <si>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</si>
  <si>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</si>
  <si>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</si>
  <si>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</si>
  <si>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</si>
  <si>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</si>
  <si>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</si>
  <si>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</si>
  <si>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</si>
  <si>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</si>
  <si>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</si>
  <si>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</si>
  <si>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</si>
  <si>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</si>
  <si>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</si>
  <si>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</si>
  <si>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</si>
  <si>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</si>
  <si>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</si>
  <si>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</si>
  <si>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</si>
  <si>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</si>
  <si>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</si>
  <si>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</si>
  <si>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</si>
  <si>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</si>
  <si>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</si>
  <si>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</si>
  <si>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</si>
  <si>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</si>
  <si>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</si>
  <si>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</si>
  <si>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</si>
  <si>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</si>
  <si>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</si>
  <si>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</si>
  <si>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</si>
  <si>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</si>
  <si>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</si>
  <si>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</si>
  <si>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</si>
  <si>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</si>
  <si>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</si>
  <si>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</si>
  <si>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</si>
  <si>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</si>
  <si>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</si>
  <si>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</si>
  <si>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</si>
  <si>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</si>
  <si>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</si>
  <si>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</si>
  <si>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</si>
  <si>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</si>
  <si>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</si>
  <si>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</si>
  <si>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</si>
  <si>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</si>
  <si>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</si>
  <si>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</si>
  <si>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</si>
  <si>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</si>
  <si>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</si>
  <si>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</si>
  <si>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</si>
  <si>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</si>
  <si>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</si>
  <si>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</si>
  <si>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</si>
  <si>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Nr. Nebel</t>
  </si>
  <si>
    <t>Tistrup</t>
  </si>
  <si>
    <t>Ølgod</t>
  </si>
  <si>
    <t>Agerbæk</t>
  </si>
  <si>
    <t>Ansager</t>
  </si>
  <si>
    <t>Næsbjerg</t>
  </si>
  <si>
    <t xml:space="preserve">Skole
</t>
  </si>
  <si>
    <t xml:space="preserve">Tildeling pr. barn
</t>
  </si>
  <si>
    <r>
      <t xml:space="preserve">Faktiske elevtal
</t>
    </r>
    <r>
      <rPr>
        <sz val="8"/>
        <rFont val="Arial"/>
        <family val="2"/>
      </rPr>
      <t>pr. 01.04-2017</t>
    </r>
  </si>
  <si>
    <r>
      <t xml:space="preserve">Beregnet tildeling
</t>
    </r>
    <r>
      <rPr>
        <sz val="8"/>
        <rFont val="Arial"/>
        <family val="2"/>
      </rPr>
      <t>pr . 01.04-2017</t>
    </r>
  </si>
  <si>
    <t>Varde</t>
  </si>
  <si>
    <t>Nuværende tildeling:</t>
  </si>
  <si>
    <t>Grundtildeling</t>
  </si>
  <si>
    <t>0 - 39 børn</t>
  </si>
  <si>
    <t>40 - 99 børn</t>
  </si>
  <si>
    <t>100 -  børn</t>
  </si>
  <si>
    <t>SFO 3 Samuelgården</t>
  </si>
  <si>
    <t>Ungdomsklubber og SFO 3</t>
  </si>
  <si>
    <t>I alt Ungdomsklub</t>
  </si>
  <si>
    <t xml:space="preserve">Nyt forslag </t>
  </si>
  <si>
    <r>
      <t xml:space="preserve">Faktiske elevtal
</t>
    </r>
    <r>
      <rPr>
        <sz val="10"/>
        <rFont val="Arial"/>
        <family val="2"/>
      </rPr>
      <t>pr. 01.04-2017</t>
    </r>
  </si>
  <si>
    <t>"Tirsdagsklubben"</t>
  </si>
  <si>
    <t>40 -    børn</t>
  </si>
  <si>
    <t>Forslag om ny tildeling:</t>
  </si>
  <si>
    <r>
      <t xml:space="preserve">Grundtildeling
</t>
    </r>
    <r>
      <rPr>
        <sz val="8"/>
        <rFont val="Arial"/>
        <family val="2"/>
      </rPr>
      <t>75.000 kr.</t>
    </r>
  </si>
  <si>
    <r>
      <t xml:space="preserve">Grundtildeling
</t>
    </r>
    <r>
      <rPr>
        <sz val="8"/>
        <rFont val="Arial"/>
        <family val="2"/>
      </rPr>
      <t>103.253 kr.</t>
    </r>
  </si>
  <si>
    <t>1 - 39 børn</t>
  </si>
  <si>
    <t>Kontinget</t>
  </si>
  <si>
    <t>kr. pr. år</t>
  </si>
  <si>
    <t>SFO 3</t>
  </si>
  <si>
    <t>Klubber under ungdomsskolen kan søge kontingentfrihed i forsøgsperiode</t>
  </si>
  <si>
    <t>kr.</t>
  </si>
  <si>
    <t>Forslag til tildelingsmodel til ungdomsklubber og SFO3 fra august 2018</t>
  </si>
  <si>
    <t xml:space="preserve">Klubber under ungdomsskolen kan søge kontingentfrihed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</si>
</sst>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0" fillId="0" borderId="0" xfId="0" applyBorder="1"/>
    <xf numFmtId="0" fontId="0" fillId="0" borderId="21" xfId="0" applyBorder="1"/>
    <xf numFmtId="0" fontId="11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21" xfId="0" applyFont="1" applyBorder="1"/>
    <xf numFmtId="0" fontId="9" fillId="0" borderId="19" xfId="0" applyFont="1" applyBorder="1" applyAlignment="1">
      <alignment vertical="center" wrapText="1"/>
    </xf>
    <xf numFmtId="3" fontId="0" fillId="0" borderId="0" xfId="0" applyNumberFormat="1" applyBorder="1"/>
    <xf numFmtId="3" fontId="0" fillId="0" borderId="23" xfId="0" applyNumberFormat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4" fillId="0" borderId="22" xfId="0" applyFont="1" applyBorder="1"/>
    <xf numFmtId="0" fontId="9" fillId="0" borderId="0" xfId="0" applyFont="1"/>
    <xf numFmtId="0" fontId="11" fillId="0" borderId="22" xfId="0" applyFont="1" applyBorder="1"/>
    <xf numFmtId="0" fontId="0" fillId="0" borderId="0" xfId="0" applyFill="1"/>
    <xf numFmtId="0" fontId="0" fillId="0" borderId="0" xfId="0" applyFill="1" applyBorder="1"/>
    <xf numFmtId="0" fontId="11" fillId="0" borderId="21" xfId="0" applyFont="1" applyFill="1" applyBorder="1" applyAlignment="1">
      <alignment vertical="center" wrapText="1"/>
    </xf>
    <xf numFmtId="0" fontId="0" fillId="0" borderId="21" xfId="0" applyFill="1" applyBorder="1"/>
    <xf numFmtId="0" fontId="11" fillId="0" borderId="19" xfId="0" applyFont="1" applyBorder="1" applyAlignment="1">
      <alignment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Alignment="1">
      <alignment horizontal="left"/>
    </xf>
    <xf numFmtId="0" fontId="8" fillId="2" borderId="21" xfId="0" applyFont="1" applyFill="1" applyBorder="1"/>
    <xf numFmtId="3" fontId="0" fillId="2" borderId="0" xfId="0" applyNumberFormat="1" applyFill="1" applyBorder="1"/>
    <xf numFmtId="0" fontId="0" fillId="2" borderId="21" xfId="0" applyFill="1" applyBorder="1"/>
    <xf numFmtId="0" fontId="1" fillId="2" borderId="21" xfId="0" applyFont="1" applyFill="1" applyBorder="1"/>
    <xf numFmtId="0" fontId="4" fillId="2" borderId="22" xfId="0" applyFont="1" applyFill="1" applyBorder="1"/>
    <xf numFmtId="3" fontId="0" fillId="2" borderId="23" xfId="0" applyNumberFormat="1" applyFill="1" applyBorder="1"/>
    <xf numFmtId="3" fontId="0" fillId="8" borderId="0" xfId="0" applyNumberFormat="1" applyFill="1" applyBorder="1"/>
    <xf numFmtId="0" fontId="1" fillId="8" borderId="21" xfId="0" applyFont="1" applyFill="1" applyBorder="1"/>
    <xf numFmtId="0" fontId="8" fillId="8" borderId="21" xfId="0" applyFont="1" applyFill="1" applyBorder="1"/>
    <xf numFmtId="0" fontId="12" fillId="0" borderId="0" xfId="0" applyFont="1"/>
    <xf numFmtId="0" fontId="12" fillId="0" borderId="0" xfId="0" applyFont="1" applyFill="1"/>
    <xf numFmtId="0" fontId="1" fillId="0" borderId="0" xfId="0" applyFont="1"/>
    <xf numFmtId="0" fontId="0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2" zoomScale="90" zoomScaleNormal="90" workbookViewId="0">
      <selection activeCell="H35" sqref="H35"/>
    </sheetView>
  </sheetViews>
  <sheetFormatPr defaultRowHeight="12.75" x14ac:dyDescent="0.2"/>
  <cols>
    <col min="1" max="5" width="18.140625" customWidth="1"/>
    <col min="6" max="6" width="1.42578125" style="110" customWidth="1"/>
    <col min="7" max="10" width="18" customWidth="1"/>
    <col min="11" max="11" width="1.42578125" style="110" customWidth="1"/>
  </cols>
  <sheetData>
    <row r="1" spans="1:11" s="127" customFormat="1" ht="18" x14ac:dyDescent="0.25">
      <c r="A1" s="127" t="s">
        <v>106</v>
      </c>
      <c r="F1" s="128"/>
      <c r="K1" s="128"/>
    </row>
    <row r="2" spans="1:11" s="127" customFormat="1" ht="18" x14ac:dyDescent="0.25">
      <c r="F2" s="128"/>
      <c r="K2" s="128"/>
    </row>
    <row r="3" spans="1:11" ht="15" x14ac:dyDescent="0.25">
      <c r="B3" s="108" t="s">
        <v>91</v>
      </c>
      <c r="C3" s="108"/>
      <c r="D3" s="108"/>
      <c r="G3" s="108" t="s">
        <v>93</v>
      </c>
      <c r="H3" s="108"/>
      <c r="I3" s="108"/>
    </row>
    <row r="4" spans="1:11" ht="13.5" thickBot="1" x14ac:dyDescent="0.25">
      <c r="F4" s="111"/>
      <c r="K4" s="111"/>
    </row>
    <row r="5" spans="1:11" s="100" customFormat="1" ht="30" customHeight="1" thickTop="1" thickBot="1" x14ac:dyDescent="0.25">
      <c r="A5" s="102" t="s">
        <v>80</v>
      </c>
      <c r="B5" s="99" t="s">
        <v>82</v>
      </c>
      <c r="C5" s="99" t="s">
        <v>99</v>
      </c>
      <c r="D5" s="99" t="s">
        <v>81</v>
      </c>
      <c r="E5" s="99" t="s">
        <v>83</v>
      </c>
      <c r="F5" s="112"/>
      <c r="G5" s="114" t="s">
        <v>94</v>
      </c>
      <c r="H5" s="99" t="s">
        <v>98</v>
      </c>
      <c r="I5" s="99" t="s">
        <v>81</v>
      </c>
      <c r="J5" s="99" t="s">
        <v>83</v>
      </c>
      <c r="K5" s="112"/>
    </row>
    <row r="6" spans="1:11" ht="18.75" customHeight="1" x14ac:dyDescent="0.2">
      <c r="A6" s="98"/>
      <c r="B6" s="103"/>
      <c r="C6" s="103"/>
      <c r="D6" s="103"/>
      <c r="E6" s="103"/>
      <c r="F6" s="113"/>
      <c r="G6" s="115"/>
      <c r="H6" s="103"/>
      <c r="I6" s="103"/>
      <c r="J6" s="103"/>
      <c r="K6" s="113"/>
    </row>
    <row r="7" spans="1:11" ht="18.75" customHeight="1" x14ac:dyDescent="0.2">
      <c r="A7" s="101" t="s">
        <v>78</v>
      </c>
      <c r="B7" s="103">
        <v>35</v>
      </c>
      <c r="C7" s="103">
        <f>$C$28</f>
        <v>103253.43</v>
      </c>
      <c r="D7" s="103">
        <v>0</v>
      </c>
      <c r="E7" s="103">
        <f>C7+D7</f>
        <v>103253.43</v>
      </c>
      <c r="F7" s="113"/>
      <c r="G7" s="115">
        <v>35</v>
      </c>
      <c r="H7" s="103">
        <f>$H$28</f>
        <v>75000</v>
      </c>
      <c r="I7" s="103">
        <f>G7*$H$30</f>
        <v>52500</v>
      </c>
      <c r="J7" s="103">
        <f>H7+I7</f>
        <v>127500</v>
      </c>
      <c r="K7" s="113"/>
    </row>
    <row r="8" spans="1:11" ht="18.75" customHeight="1" x14ac:dyDescent="0.2">
      <c r="A8" s="101" t="s">
        <v>75</v>
      </c>
      <c r="B8" s="103">
        <v>6</v>
      </c>
      <c r="C8" s="103">
        <f t="shared" ref="C8:C9" si="0">$C$28</f>
        <v>103253.43</v>
      </c>
      <c r="D8" s="103">
        <v>0</v>
      </c>
      <c r="E8" s="103">
        <f t="shared" ref="E8:E15" si="1">C8+D8</f>
        <v>103253.43</v>
      </c>
      <c r="F8" s="113"/>
      <c r="G8" s="115">
        <v>6</v>
      </c>
      <c r="H8" s="103">
        <f t="shared" ref="H8:H9" si="2">$H$28</f>
        <v>75000</v>
      </c>
      <c r="I8" s="103">
        <f>G8*$H$30</f>
        <v>9000</v>
      </c>
      <c r="J8" s="103">
        <f t="shared" ref="J8:J9" si="3">H8+I8</f>
        <v>84000</v>
      </c>
      <c r="K8" s="113"/>
    </row>
    <row r="9" spans="1:11" ht="18.75" customHeight="1" x14ac:dyDescent="0.2">
      <c r="A9" s="101" t="s">
        <v>79</v>
      </c>
      <c r="B9" s="103">
        <v>40</v>
      </c>
      <c r="C9" s="103">
        <f t="shared" si="0"/>
        <v>103253.43</v>
      </c>
      <c r="D9" s="103">
        <f>B9*C31</f>
        <v>41693.64</v>
      </c>
      <c r="E9" s="103">
        <f t="shared" si="1"/>
        <v>144947.07</v>
      </c>
      <c r="F9" s="113"/>
      <c r="G9" s="115">
        <v>40</v>
      </c>
      <c r="H9" s="103">
        <f t="shared" si="2"/>
        <v>75000</v>
      </c>
      <c r="I9" s="103">
        <f>(39*$H$30)+((G9-39)*$H$31)</f>
        <v>59830</v>
      </c>
      <c r="J9" s="103">
        <f t="shared" si="3"/>
        <v>134830</v>
      </c>
      <c r="K9" s="113"/>
    </row>
    <row r="10" spans="1:11" ht="18.75" customHeight="1" x14ac:dyDescent="0.2">
      <c r="A10" s="101"/>
      <c r="B10" s="103"/>
      <c r="C10" s="103"/>
      <c r="D10" s="103"/>
      <c r="E10" s="103"/>
      <c r="F10" s="113"/>
      <c r="G10" s="115"/>
      <c r="H10" s="103"/>
      <c r="I10" s="103"/>
      <c r="J10" s="103"/>
      <c r="K10" s="113"/>
    </row>
    <row r="11" spans="1:11" ht="18.75" customHeight="1" x14ac:dyDescent="0.2">
      <c r="A11" s="101" t="s">
        <v>77</v>
      </c>
      <c r="B11" s="103">
        <v>89</v>
      </c>
      <c r="C11" s="103">
        <f t="shared" ref="C11:C13" si="4">$C$28</f>
        <v>103253.43</v>
      </c>
      <c r="D11" s="103">
        <f>B11*C31</f>
        <v>92768.348999999987</v>
      </c>
      <c r="E11" s="103">
        <f t="shared" si="1"/>
        <v>196021.77899999998</v>
      </c>
      <c r="F11" s="113"/>
      <c r="G11" s="115">
        <v>89</v>
      </c>
      <c r="H11" s="103">
        <f t="shared" ref="H11:H13" si="5">$H$28</f>
        <v>75000</v>
      </c>
      <c r="I11" s="103">
        <f>(39*$H$30)+((G11-39)*$H$31)</f>
        <v>125000</v>
      </c>
      <c r="J11" s="103">
        <f t="shared" ref="J11:J13" si="6">H11+I11</f>
        <v>200000</v>
      </c>
      <c r="K11" s="113"/>
    </row>
    <row r="12" spans="1:11" ht="18.75" customHeight="1" x14ac:dyDescent="0.2">
      <c r="A12" s="101" t="s">
        <v>74</v>
      </c>
      <c r="B12" s="103">
        <v>133</v>
      </c>
      <c r="C12" s="103">
        <f t="shared" si="4"/>
        <v>103253.43</v>
      </c>
      <c r="D12" s="103">
        <f>B12*C32</f>
        <v>155439.22799999997</v>
      </c>
      <c r="E12" s="103">
        <f t="shared" si="1"/>
        <v>258692.65799999997</v>
      </c>
      <c r="F12" s="113"/>
      <c r="G12" s="115">
        <v>133</v>
      </c>
      <c r="H12" s="103">
        <f t="shared" si="5"/>
        <v>75000</v>
      </c>
      <c r="I12" s="103">
        <f>(39*$H$30)+((G12-39)*$H$31)</f>
        <v>183520</v>
      </c>
      <c r="J12" s="103">
        <f t="shared" si="6"/>
        <v>258520</v>
      </c>
      <c r="K12" s="113"/>
    </row>
    <row r="13" spans="1:11" ht="18.75" customHeight="1" x14ac:dyDescent="0.2">
      <c r="A13" s="101" t="s">
        <v>76</v>
      </c>
      <c r="B13" s="103">
        <v>53</v>
      </c>
      <c r="C13" s="103">
        <f t="shared" si="4"/>
        <v>103253.43</v>
      </c>
      <c r="D13" s="103">
        <f>B13*C31</f>
        <v>55244.072999999997</v>
      </c>
      <c r="E13" s="103">
        <f t="shared" si="1"/>
        <v>158497.503</v>
      </c>
      <c r="F13" s="113"/>
      <c r="G13" s="115">
        <v>53</v>
      </c>
      <c r="H13" s="103">
        <f t="shared" si="5"/>
        <v>75000</v>
      </c>
      <c r="I13" s="103">
        <f>(39*$H$30)+((G13-39)*$H$31)</f>
        <v>77120</v>
      </c>
      <c r="J13" s="103">
        <f t="shared" si="6"/>
        <v>152120</v>
      </c>
      <c r="K13" s="113"/>
    </row>
    <row r="14" spans="1:11" ht="18.75" customHeight="1" x14ac:dyDescent="0.2">
      <c r="A14" s="101"/>
      <c r="B14" s="103"/>
      <c r="C14" s="103"/>
      <c r="D14" s="103"/>
      <c r="E14" s="103"/>
      <c r="F14" s="113"/>
      <c r="G14" s="115"/>
      <c r="H14" s="103"/>
      <c r="I14" s="103"/>
      <c r="J14" s="103"/>
      <c r="K14" s="113"/>
    </row>
    <row r="15" spans="1:11" ht="18.75" customHeight="1" x14ac:dyDescent="0.2">
      <c r="A15" s="101" t="s">
        <v>84</v>
      </c>
      <c r="B15" s="103">
        <v>132</v>
      </c>
      <c r="C15" s="103">
        <f>$C$28</f>
        <v>103253.43</v>
      </c>
      <c r="D15" s="103">
        <f>C32*B15</f>
        <v>154270.51199999999</v>
      </c>
      <c r="E15" s="103">
        <f t="shared" si="1"/>
        <v>257523.94199999998</v>
      </c>
      <c r="F15" s="113"/>
      <c r="G15" s="115">
        <v>132</v>
      </c>
      <c r="H15" s="103">
        <f>$H$28</f>
        <v>75000</v>
      </c>
      <c r="I15" s="103">
        <f>(39*$H$30)+((G15-39)*$H$31)</f>
        <v>182190</v>
      </c>
      <c r="J15" s="103">
        <f t="shared" ref="J15" si="7">H15+I15</f>
        <v>257190</v>
      </c>
      <c r="K15" s="113"/>
    </row>
    <row r="16" spans="1:11" ht="18.75" customHeight="1" x14ac:dyDescent="0.2">
      <c r="A16" s="101"/>
      <c r="B16" s="103"/>
      <c r="C16" s="103"/>
      <c r="D16" s="103"/>
      <c r="E16" s="103"/>
      <c r="F16" s="113"/>
      <c r="G16" s="115"/>
      <c r="H16" s="103"/>
      <c r="I16" s="103"/>
      <c r="J16" s="103"/>
      <c r="K16" s="113"/>
    </row>
    <row r="17" spans="1:11" ht="18.75" customHeight="1" thickBot="1" x14ac:dyDescent="0.25">
      <c r="A17" s="109" t="s">
        <v>92</v>
      </c>
      <c r="B17" s="104">
        <f>SUM(B7:B16)</f>
        <v>488</v>
      </c>
      <c r="C17" s="104">
        <f>SUM(C7:C16)</f>
        <v>722774.01</v>
      </c>
      <c r="D17" s="104">
        <f>SUM(D7:D16)</f>
        <v>499415.80199999991</v>
      </c>
      <c r="E17" s="104">
        <f>SUM(E7:E16)</f>
        <v>1222189.8119999999</v>
      </c>
      <c r="F17" s="113"/>
      <c r="G17" s="116">
        <f>SUM(G7:G16)</f>
        <v>488</v>
      </c>
      <c r="H17" s="104">
        <f>SUM(H7:H16)</f>
        <v>525000</v>
      </c>
      <c r="I17" s="104">
        <f>SUM(I7:I16)</f>
        <v>689160</v>
      </c>
      <c r="J17" s="104">
        <f>SUM(J7:J16)</f>
        <v>1214160</v>
      </c>
      <c r="K17" s="113"/>
    </row>
    <row r="18" spans="1:11" ht="18.75" customHeight="1" thickTop="1" x14ac:dyDescent="0.2">
      <c r="A18" s="101"/>
      <c r="B18" s="103"/>
      <c r="C18" s="103"/>
      <c r="D18" s="103"/>
      <c r="E18" s="103"/>
      <c r="F18" s="113"/>
      <c r="G18" s="115"/>
      <c r="H18" s="103"/>
      <c r="I18" s="103"/>
      <c r="J18" s="103"/>
      <c r="K18" s="113"/>
    </row>
    <row r="19" spans="1:11" ht="19.5" customHeight="1" thickBot="1" x14ac:dyDescent="0.25">
      <c r="A19" s="107" t="s">
        <v>90</v>
      </c>
      <c r="B19" s="104">
        <v>188</v>
      </c>
      <c r="C19" s="104">
        <f>C28</f>
        <v>103253.43</v>
      </c>
      <c r="D19" s="104">
        <f>B19*C32</f>
        <v>219718.60799999998</v>
      </c>
      <c r="E19" s="104">
        <f>SUM(C19:D19)</f>
        <v>322972.03799999994</v>
      </c>
      <c r="F19" s="113"/>
      <c r="G19" s="116">
        <v>188</v>
      </c>
      <c r="H19" s="104">
        <f>H28</f>
        <v>75000</v>
      </c>
      <c r="I19" s="104">
        <f>(39*$H$30)+((G19-39)*$H$31)</f>
        <v>256670</v>
      </c>
      <c r="J19" s="104">
        <f>SUM(H19:I19)</f>
        <v>331670</v>
      </c>
      <c r="K19" s="113"/>
    </row>
    <row r="20" spans="1:11" ht="18.75" customHeight="1" thickTop="1" x14ac:dyDescent="0.2">
      <c r="A20" s="118"/>
      <c r="B20" s="119"/>
      <c r="C20" s="119"/>
      <c r="D20" s="119"/>
      <c r="E20" s="119"/>
      <c r="F20" s="120"/>
      <c r="G20" s="121"/>
      <c r="H20" s="119"/>
      <c r="I20" s="119"/>
      <c r="J20" s="119"/>
      <c r="K20" s="113"/>
    </row>
    <row r="21" spans="1:11" ht="19.5" customHeight="1" thickBot="1" x14ac:dyDescent="0.25">
      <c r="A21" s="122" t="s">
        <v>6</v>
      </c>
      <c r="B21" s="123">
        <f>B19+B17</f>
        <v>676</v>
      </c>
      <c r="C21" s="123">
        <f>C19+C17</f>
        <v>826027.44</v>
      </c>
      <c r="D21" s="123">
        <f>D19+D17</f>
        <v>719134.40999999992</v>
      </c>
      <c r="E21" s="123">
        <f>SUM(E17:E19)</f>
        <v>1545161.8499999999</v>
      </c>
      <c r="F21" s="120"/>
      <c r="G21" s="122">
        <f>G19+G17</f>
        <v>676</v>
      </c>
      <c r="H21" s="123">
        <f>H19+H17</f>
        <v>600000</v>
      </c>
      <c r="I21" s="123">
        <f>I19+I17</f>
        <v>945830</v>
      </c>
      <c r="J21" s="123">
        <f>SUM(J17:J19)</f>
        <v>1545830</v>
      </c>
      <c r="K21" s="113"/>
    </row>
    <row r="22" spans="1:11" ht="13.5" thickTop="1" x14ac:dyDescent="0.2">
      <c r="E22" s="97"/>
      <c r="F22" s="111"/>
      <c r="J22" s="97"/>
      <c r="K22" s="111"/>
    </row>
    <row r="23" spans="1:11" ht="18.75" customHeight="1" x14ac:dyDescent="0.2">
      <c r="A23" s="126" t="s">
        <v>95</v>
      </c>
      <c r="B23" s="124">
        <v>16</v>
      </c>
      <c r="C23" s="124">
        <v>104230</v>
      </c>
      <c r="D23" s="124"/>
      <c r="E23" s="124">
        <f t="shared" ref="E23" si="8">C23+D23</f>
        <v>104230</v>
      </c>
      <c r="F23" s="113"/>
      <c r="G23" s="125">
        <v>16</v>
      </c>
      <c r="H23" s="124">
        <f>C23</f>
        <v>104230</v>
      </c>
      <c r="I23" s="124"/>
      <c r="J23" s="124">
        <f t="shared" ref="J23" si="9">H23+I23</f>
        <v>104230</v>
      </c>
      <c r="K23" s="113"/>
    </row>
    <row r="24" spans="1:11" x14ac:dyDescent="0.2">
      <c r="E24" s="97"/>
      <c r="F24" s="111"/>
      <c r="J24" s="97"/>
      <c r="K24" s="111"/>
    </row>
    <row r="25" spans="1:11" x14ac:dyDescent="0.2">
      <c r="E25" s="97"/>
      <c r="F25" s="111"/>
      <c r="J25" s="97"/>
      <c r="K25" s="111"/>
    </row>
    <row r="26" spans="1:11" x14ac:dyDescent="0.2">
      <c r="B26" s="70" t="s">
        <v>85</v>
      </c>
      <c r="E26" s="97"/>
      <c r="F26" s="111"/>
      <c r="G26" s="70" t="s">
        <v>97</v>
      </c>
      <c r="J26" s="97"/>
      <c r="K26" s="111"/>
    </row>
    <row r="27" spans="1:11" x14ac:dyDescent="0.2">
      <c r="E27" s="97"/>
      <c r="F27" s="111"/>
      <c r="J27" s="97"/>
      <c r="K27" s="111"/>
    </row>
    <row r="28" spans="1:11" x14ac:dyDescent="0.2">
      <c r="B28" t="s">
        <v>86</v>
      </c>
      <c r="C28" s="106">
        <f>102130*1.011</f>
        <v>103253.43</v>
      </c>
      <c r="D28" s="129" t="s">
        <v>105</v>
      </c>
      <c r="E28" s="97"/>
      <c r="F28" s="111"/>
      <c r="G28" t="s">
        <v>86</v>
      </c>
      <c r="H28" s="106">
        <v>75000</v>
      </c>
      <c r="I28" s="129" t="s">
        <v>105</v>
      </c>
      <c r="J28" s="97"/>
      <c r="K28" s="111"/>
    </row>
    <row r="29" spans="1:11" x14ac:dyDescent="0.2">
      <c r="C29" s="106"/>
      <c r="E29" s="97"/>
      <c r="F29" s="111"/>
      <c r="H29" s="106"/>
      <c r="J29" s="97"/>
      <c r="K29" s="111"/>
    </row>
    <row r="30" spans="1:11" x14ac:dyDescent="0.2">
      <c r="B30" s="105" t="s">
        <v>87</v>
      </c>
      <c r="C30" s="106">
        <v>0</v>
      </c>
      <c r="D30" s="129" t="s">
        <v>105</v>
      </c>
      <c r="E30" s="97"/>
      <c r="F30" s="111"/>
      <c r="G30" s="105" t="s">
        <v>100</v>
      </c>
      <c r="H30" s="106">
        <v>1500</v>
      </c>
      <c r="I30" s="129" t="s">
        <v>105</v>
      </c>
      <c r="J30" s="97"/>
      <c r="K30" s="111"/>
    </row>
    <row r="31" spans="1:11" x14ac:dyDescent="0.2">
      <c r="B31" s="105" t="s">
        <v>88</v>
      </c>
      <c r="C31" s="106">
        <f>1031*1.011</f>
        <v>1042.3409999999999</v>
      </c>
      <c r="D31" s="129" t="s">
        <v>105</v>
      </c>
      <c r="E31" s="97"/>
      <c r="F31" s="111"/>
      <c r="G31" s="117" t="s">
        <v>96</v>
      </c>
      <c r="H31" s="106">
        <v>1330</v>
      </c>
      <c r="I31" s="129" t="s">
        <v>105</v>
      </c>
      <c r="J31" s="97"/>
      <c r="K31" s="111"/>
    </row>
    <row r="32" spans="1:11" x14ac:dyDescent="0.2">
      <c r="B32" s="105" t="s">
        <v>89</v>
      </c>
      <c r="C32" s="106">
        <f>1156*1.011</f>
        <v>1168.7159999999999</v>
      </c>
      <c r="D32" s="129" t="s">
        <v>105</v>
      </c>
      <c r="E32" s="97"/>
      <c r="F32" s="111"/>
      <c r="G32" s="105"/>
      <c r="H32" s="106"/>
      <c r="J32" s="97"/>
      <c r="K32" s="111"/>
    </row>
    <row r="33" spans="2:11" x14ac:dyDescent="0.2">
      <c r="C33" s="106"/>
      <c r="E33" s="97"/>
      <c r="F33" s="111"/>
      <c r="G33" s="105"/>
      <c r="H33" s="106"/>
      <c r="J33" s="97"/>
      <c r="K33" s="111"/>
    </row>
    <row r="34" spans="2:11" x14ac:dyDescent="0.2">
      <c r="B34" s="130" t="s">
        <v>101</v>
      </c>
      <c r="C34">
        <v>310</v>
      </c>
      <c r="D34" s="129" t="s">
        <v>102</v>
      </c>
      <c r="E34" s="97"/>
      <c r="F34" s="111"/>
      <c r="G34" s="117" t="s">
        <v>101</v>
      </c>
      <c r="H34">
        <v>310</v>
      </c>
      <c r="I34" s="129" t="s">
        <v>102</v>
      </c>
      <c r="J34" s="97"/>
      <c r="K34" s="111"/>
    </row>
    <row r="35" spans="2:11" x14ac:dyDescent="0.2">
      <c r="B35" s="130" t="s">
        <v>103</v>
      </c>
      <c r="C35">
        <v>100</v>
      </c>
      <c r="D35" s="129" t="s">
        <v>102</v>
      </c>
      <c r="E35" s="97"/>
      <c r="F35" s="111"/>
      <c r="G35" s="130" t="s">
        <v>103</v>
      </c>
      <c r="H35">
        <v>100</v>
      </c>
      <c r="I35" s="129" t="s">
        <v>102</v>
      </c>
      <c r="J35" s="97"/>
      <c r="K35" s="111"/>
    </row>
    <row r="36" spans="2:11" x14ac:dyDescent="0.2">
      <c r="B36" s="130" t="s">
        <v>104</v>
      </c>
      <c r="E36" s="97"/>
      <c r="G36" s="130" t="s">
        <v>107</v>
      </c>
      <c r="J36" s="97"/>
    </row>
    <row r="37" spans="2:11" x14ac:dyDescent="0.2">
      <c r="J37" s="9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2018-05-14T11:00:00+00:00</MeetingStartDate>
    <EnclosureFileNumber xmlns="d08b57ff-b9b7-4581-975d-98f87b579a51">64860/18</EnclosureFileNumber>
    <AgendaId xmlns="d08b57ff-b9b7-4581-975d-98f87b579a51">8329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2879195</FusionId>
    <AgendaAccessLevelName xmlns="d08b57ff-b9b7-4581-975d-98f87b579a51">Åben</AgendaAccessLevelName>
    <UNC xmlns="d08b57ff-b9b7-4581-975d-98f87b579a51">2618913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>Ungdomsklubber - forslag til  tildelingsmodel fra august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CA1CD9-DDD0-4692-97A6-CA1C60626CE2}"/>
</file>

<file path=customXml/itemProps2.xml><?xml version="1.0" encoding="utf-8"?>
<ds:datastoreItem xmlns:ds="http://schemas.openxmlformats.org/officeDocument/2006/customXml" ds:itemID="{F6F58E08-BA8E-479E-BD0C-A97FCA77F2EC}"/>
</file>

<file path=customXml/itemProps3.xml><?xml version="1.0" encoding="utf-8"?>
<ds:datastoreItem xmlns:ds="http://schemas.openxmlformats.org/officeDocument/2006/customXml" ds:itemID="{FE403944-1627-46C8-8831-A37E09EDE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Ung. Beregning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72.02 Ungdomsklubber - forslag til  tildelingsmodel fra august 2018</dc:title>
  <dc:creator>Lissy Andersen</dc:creator>
  <cp:lastModifiedBy>Lissy Andersen</cp:lastModifiedBy>
  <cp:lastPrinted>2018-04-26T11:30:19Z</cp:lastPrinted>
  <dcterms:created xsi:type="dcterms:W3CDTF">1996-11-12T13:28:11Z</dcterms:created>
  <dcterms:modified xsi:type="dcterms:W3CDTF">2018-04-26T11:32:18Z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